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0"/>
  </bookViews>
  <sheets>
    <sheet name="Załącznik Nr 2 b" sheetId="1" r:id="rId1"/>
  </sheets>
  <definedNames>
    <definedName name="_xlnm.Print_Area" localSheetId="0">'Załącznik Nr 2 b'!$A$1:$I$62</definedName>
    <definedName name="_xlnm.Print_Titles" localSheetId="0">'Załącznik Nr 2 b'!$9:$10</definedName>
  </definedNames>
  <calcPr fullCalcOnLoad="1"/>
</workbook>
</file>

<file path=xl/sharedStrings.xml><?xml version="1.0" encoding="utf-8"?>
<sst xmlns="http://schemas.openxmlformats.org/spreadsheetml/2006/main" count="84" uniqueCount="64">
  <si>
    <t xml:space="preserve"> Załącznik Nr 2b</t>
  </si>
  <si>
    <t xml:space="preserve">                               do Uchwały Budżetowej</t>
  </si>
  <si>
    <t>Dział</t>
  </si>
  <si>
    <t>Rozdział</t>
  </si>
  <si>
    <t>Nazwa działu i rozdziału</t>
  </si>
  <si>
    <t>Ogółem</t>
  </si>
  <si>
    <t>Inwestycje i zakupy inwestycyjne</t>
  </si>
  <si>
    <t>w tym na:</t>
  </si>
  <si>
    <t>Zakup i objęcie akcji i udziałów</t>
  </si>
  <si>
    <t>Dotacje</t>
  </si>
  <si>
    <t xml:space="preserve">programy finansowane z udziałem środków europejskich i innych środków pochodzących ze źródeł zagranicznych niepodlegających zwrotowi </t>
  </si>
  <si>
    <t>-</t>
  </si>
  <si>
    <t>Wytwarzanie i zaopatrywanie w energię elektryczną, gaz i wodę</t>
  </si>
  <si>
    <t xml:space="preserve">Dostarczanie wody </t>
  </si>
  <si>
    <t>Transport i łączność</t>
  </si>
  <si>
    <t>Lokalny transport zbiorowy</t>
  </si>
  <si>
    <t xml:space="preserve">Lokalny transport zbiorowy </t>
  </si>
  <si>
    <t>Drogi publiczne gminne</t>
  </si>
  <si>
    <t>Pozostała działalność</t>
  </si>
  <si>
    <t>Gospodarka mieszkaniowa</t>
  </si>
  <si>
    <t>Gospodarka gruntami i nieruchomościami</t>
  </si>
  <si>
    <t>Towarzystwa budownictwa społecznego</t>
  </si>
  <si>
    <t xml:space="preserve">Działalność usługowa </t>
  </si>
  <si>
    <t>Cmentarze</t>
  </si>
  <si>
    <t>Administracja publiczna</t>
  </si>
  <si>
    <t>Bezpieczeństwo publiczne i ochrona przeciwpożarowa</t>
  </si>
  <si>
    <t>Oświata i wychowanie</t>
  </si>
  <si>
    <t>Szkoły podstawowe</t>
  </si>
  <si>
    <t>Przedszkola</t>
  </si>
  <si>
    <t>Ochrona zdrowia</t>
  </si>
  <si>
    <t>Izby wytrzeźwień</t>
  </si>
  <si>
    <t>Gospodarka komunalna i ochrona środowiska</t>
  </si>
  <si>
    <t>Oświetlenie ulic, placów i dróg</t>
  </si>
  <si>
    <t>Usuwanie skutków klęsk żywiołowych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</si>
  <si>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</si>
  <si>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</si>
  <si>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</si>
  <si>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 xml:space="preserve">Kultura fizyczna </t>
  </si>
  <si>
    <t>Obiekty sportowe</t>
  </si>
  <si>
    <t>Drogi publiczne w miastach na prawach powiatu</t>
  </si>
  <si>
    <t>Komendy wojewódzkie Państwowej Straży Pożarnej</t>
  </si>
  <si>
    <t>Komendy powiatowe Państwowej Straży Pożarnej</t>
  </si>
  <si>
    <t>Szkoły zawodowe</t>
  </si>
  <si>
    <t>Edukacyjna opieka wychowawcza</t>
  </si>
  <si>
    <t xml:space="preserve">Biblioteki </t>
  </si>
  <si>
    <t xml:space="preserve"> </t>
  </si>
  <si>
    <t>Urzędy miast na prawach powiatu</t>
  </si>
  <si>
    <t>Obrona cywilna</t>
  </si>
  <si>
    <t>Gospodarka ściekowa i ochrona wód</t>
  </si>
  <si>
    <t>Wniesienie wkładów do spółek prawa handlowego</t>
  </si>
  <si>
    <t>Gimnazja</t>
  </si>
  <si>
    <t>Ochrona powietrza atmosferycznego i klimatu</t>
  </si>
  <si>
    <t xml:space="preserve">                          Miasta Płocka na rok 2017</t>
  </si>
  <si>
    <t xml:space="preserve">WYDATKI MAJĄTKOWE BUDŻETU MIASTA PŁOCKA NA 2017 ROK </t>
  </si>
  <si>
    <t>Placówki wychowania pozaszkolnego</t>
  </si>
  <si>
    <t xml:space="preserve">Internaty i bursy szkolne </t>
  </si>
  <si>
    <t>Ogółem wydatki</t>
  </si>
  <si>
    <t xml:space="preserve">z dnia 29 grudnia 2016 roku </t>
  </si>
  <si>
    <t>Drogi wewnętrzne</t>
  </si>
  <si>
    <t>Informatyka</t>
  </si>
  <si>
    <t>Urzędy naczelnych i centralnych organów adminstracji rządowej</t>
  </si>
  <si>
    <t>Pozostałe zadania w zakresie polityki społecznej</t>
  </si>
  <si>
    <t>Państwowy Fundusz Rehabilitacji Osób Niepełnosprawnych</t>
  </si>
  <si>
    <t>Nr 447/XXVII/2016 Rady Miasta Płocka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</si>
</sst>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[Red]#,##0.00"/>
    <numFmt numFmtId="166" formatCode="#,##0.00_ ;\-#,##0.00\ "/>
    <numFmt numFmtId="167" formatCode="[$-415]d\ mmmm\ yyyy"/>
    <numFmt numFmtId="168" formatCode="0.000"/>
    <numFmt numFmtId="169" formatCode="#,##0.00_ ;[Red]\-#,##0.00\ "/>
    <numFmt numFmtId="170" formatCode="0.0"/>
    <numFmt numFmtId="171" formatCode="#,##0.000"/>
    <numFmt numFmtId="172" formatCode="#,##0.0"/>
    <numFmt numFmtId="173" formatCode="[$-415]dddd\,\ d\ mmmm\ yyyy"/>
    <numFmt numFmtId="174" formatCode="0.0000"/>
  </numFmts>
  <fonts count="43">
    <font>
      <sz val="10"/>
      <name val="Arial"/>
      <family val="2"/>
    </font>
    <font>
      <i/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164" fontId="3" fillId="34" borderId="12" xfId="42" applyFont="1" applyFill="1" applyBorder="1" applyAlignment="1" applyProtection="1">
      <alignment vertical="center" wrapText="1"/>
      <protection/>
    </xf>
    <xf numFmtId="164" fontId="2" fillId="34" borderId="12" xfId="42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3" fillId="0" borderId="12" xfId="42" applyFont="1" applyFill="1" applyBorder="1" applyAlignment="1" applyProtection="1">
      <alignment vertical="center" wrapText="1"/>
      <protection/>
    </xf>
    <xf numFmtId="164" fontId="3" fillId="0" borderId="12" xfId="42" applyFont="1" applyFill="1" applyBorder="1" applyAlignment="1" applyProtection="1">
      <alignment horizontal="right" vertical="center" wrapText="1"/>
      <protection/>
    </xf>
    <xf numFmtId="164" fontId="3" fillId="0" borderId="12" xfId="42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165" fontId="3" fillId="0" borderId="12" xfId="42" applyNumberFormat="1" applyFont="1" applyFill="1" applyBorder="1" applyAlignment="1" applyProtection="1">
      <alignment horizontal="right" vertical="center" wrapText="1"/>
      <protection/>
    </xf>
    <xf numFmtId="164" fontId="3" fillId="34" borderId="12" xfId="42" applyFont="1" applyFill="1" applyBorder="1" applyAlignment="1">
      <alignment vertical="center" wrapText="1"/>
    </xf>
    <xf numFmtId="4" fontId="2" fillId="34" borderId="12" xfId="42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2" xfId="42" applyNumberFormat="1" applyFont="1" applyFill="1" applyBorder="1" applyAlignment="1" applyProtection="1">
      <alignment vertical="center" wrapText="1"/>
      <protection/>
    </xf>
    <xf numFmtId="164" fontId="6" fillId="0" borderId="12" xfId="42" applyFont="1" applyFill="1" applyBorder="1" applyAlignment="1" applyProtection="1">
      <alignment vertical="center" wrapText="1"/>
      <protection/>
    </xf>
    <xf numFmtId="164" fontId="3" fillId="0" borderId="12" xfId="42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>
      <alignment vertical="center" wrapText="1"/>
    </xf>
    <xf numFmtId="164" fontId="2" fillId="34" borderId="12" xfId="42" applyFont="1" applyFill="1" applyBorder="1" applyAlignment="1" applyProtection="1">
      <alignment vertical="center" wrapText="1"/>
      <protection/>
    </xf>
    <xf numFmtId="164" fontId="0" fillId="34" borderId="12" xfId="42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/>
    </xf>
    <xf numFmtId="4" fontId="3" fillId="35" borderId="12" xfId="0" applyNumberFormat="1" applyFont="1" applyFill="1" applyBorder="1" applyAlignment="1">
      <alignment vertical="center" wrapText="1"/>
    </xf>
    <xf numFmtId="164" fontId="3" fillId="35" borderId="12" xfId="42" applyFont="1" applyFill="1" applyBorder="1" applyAlignment="1" applyProtection="1">
      <alignment vertical="center" wrapText="1"/>
      <protection/>
    </xf>
    <xf numFmtId="164" fontId="3" fillId="35" borderId="12" xfId="42" applyFont="1" applyFill="1" applyBorder="1" applyAlignment="1" applyProtection="1">
      <alignment vertical="center"/>
      <protection/>
    </xf>
    <xf numFmtId="164" fontId="3" fillId="35" borderId="12" xfId="42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64" fontId="3" fillId="0" borderId="14" xfId="42" applyFont="1" applyFill="1" applyBorder="1" applyAlignment="1" applyProtection="1">
      <alignment vertical="center" wrapText="1"/>
      <protection/>
    </xf>
    <xf numFmtId="164" fontId="3" fillId="0" borderId="14" xfId="42" applyFont="1" applyFill="1" applyBorder="1" applyAlignment="1" applyProtection="1">
      <alignment horizontal="right" vertical="center" wrapText="1"/>
      <protection/>
    </xf>
    <xf numFmtId="164" fontId="3" fillId="0" borderId="14" xfId="42" applyFont="1" applyFill="1" applyBorder="1" applyAlignment="1" applyProtection="1">
      <alignment vertical="center"/>
      <protection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vertical="center" wrapText="1"/>
    </xf>
    <xf numFmtId="164" fontId="42" fillId="0" borderId="12" xfId="42" applyFont="1" applyFill="1" applyBorder="1" applyAlignment="1" applyProtection="1">
      <alignment vertical="center" wrapText="1"/>
      <protection/>
    </xf>
    <xf numFmtId="164" fontId="42" fillId="0" borderId="12" xfId="42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" fontId="3" fillId="0" borderId="12" xfId="42" applyNumberFormat="1" applyFont="1" applyFill="1" applyBorder="1" applyAlignment="1" applyProtection="1">
      <alignment vertical="center" wrapText="1"/>
      <protection/>
    </xf>
    <xf numFmtId="166" fontId="3" fillId="0" borderId="12" xfId="42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164" fontId="3" fillId="0" borderId="12" xfId="42" applyFont="1" applyFill="1" applyBorder="1" applyAlignment="1">
      <alignment horizontal="right" vertical="center" wrapText="1"/>
    </xf>
    <xf numFmtId="164" fontId="6" fillId="0" borderId="12" xfId="42" applyFont="1" applyFill="1" applyBorder="1" applyAlignment="1" applyProtection="1">
      <alignment horizontal="right" vertical="center" wrapText="1"/>
      <protection/>
    </xf>
    <xf numFmtId="164" fontId="6" fillId="0" borderId="12" xfId="42" applyFont="1" applyFill="1" applyBorder="1" applyAlignment="1" applyProtection="1">
      <alignment horizontal="right" vertical="center"/>
      <protection/>
    </xf>
    <xf numFmtId="164" fontId="0" fillId="34" borderId="12" xfId="42" applyFill="1" applyBorder="1" applyAlignment="1" applyProtection="1">
      <alignment vertical="center" wrapText="1"/>
      <protection/>
    </xf>
    <xf numFmtId="166" fontId="3" fillId="0" borderId="12" xfId="42" applyNumberFormat="1" applyFont="1" applyFill="1" applyBorder="1" applyAlignment="1" applyProtection="1">
      <alignment vertical="center" wrapText="1"/>
      <protection/>
    </xf>
    <xf numFmtId="164" fontId="0" fillId="0" borderId="12" xfId="42" applyFill="1" applyBorder="1" applyAlignment="1" applyProtection="1">
      <alignment vertical="center" wrapText="1"/>
      <protection/>
    </xf>
    <xf numFmtId="164" fontId="0" fillId="0" borderId="12" xfId="42" applyFill="1" applyBorder="1" applyAlignment="1" applyProtection="1">
      <alignment vertical="center"/>
      <protection/>
    </xf>
    <xf numFmtId="164" fontId="3" fillId="0" borderId="12" xfId="42" applyFont="1" applyFill="1" applyBorder="1" applyAlignment="1" applyProtection="1">
      <alignment horizontal="center" vertical="center" wrapText="1"/>
      <protection/>
    </xf>
    <xf numFmtId="164" fontId="3" fillId="0" borderId="12" xfId="42" applyFont="1" applyFill="1" applyBorder="1" applyAlignment="1" applyProtection="1">
      <alignment horizontal="center" vertical="center"/>
      <protection/>
    </xf>
    <xf numFmtId="164" fontId="6" fillId="0" borderId="12" xfId="42" applyFont="1" applyFill="1" applyBorder="1" applyAlignment="1" applyProtection="1">
      <alignment horizontal="center" vertical="center" wrapText="1"/>
      <protection/>
    </xf>
    <xf numFmtId="164" fontId="0" fillId="0" borderId="12" xfId="42" applyFill="1" applyBorder="1" applyAlignment="1">
      <alignment vertical="center" wrapText="1"/>
    </xf>
    <xf numFmtId="164" fontId="0" fillId="34" borderId="12" xfId="42" applyFill="1" applyBorder="1" applyAlignment="1">
      <alignment horizontal="center" vertical="center" wrapText="1"/>
    </xf>
    <xf numFmtId="164" fontId="0" fillId="0" borderId="12" xfId="42" applyFill="1" applyBorder="1" applyAlignment="1">
      <alignment horizontal="center" vertical="center" wrapText="1"/>
    </xf>
    <xf numFmtId="164" fontId="3" fillId="0" borderId="12" xfId="42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4" fontId="2" fillId="6" borderId="12" xfId="0" applyNumberFormat="1" applyFont="1" applyFill="1" applyBorder="1" applyAlignment="1">
      <alignment vertical="center" wrapText="1"/>
    </xf>
    <xf numFmtId="164" fontId="2" fillId="6" borderId="12" xfId="42" applyFont="1" applyFill="1" applyBorder="1" applyAlignment="1" applyProtection="1">
      <alignment vertical="center" wrapText="1"/>
      <protection/>
    </xf>
    <xf numFmtId="164" fontId="2" fillId="6" borderId="12" xfId="42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vertical="center" wrapText="1"/>
    </xf>
    <xf numFmtId="4" fontId="7" fillId="6" borderId="12" xfId="42" applyNumberFormat="1" applyFont="1" applyFill="1" applyBorder="1" applyAlignment="1" applyProtection="1">
      <alignment vertical="center" wrapText="1"/>
      <protection/>
    </xf>
    <xf numFmtId="164" fontId="7" fillId="6" borderId="12" xfId="42" applyFont="1" applyFill="1" applyBorder="1" applyAlignment="1" applyProtection="1">
      <alignment vertical="center" wrapText="1"/>
      <protection/>
    </xf>
    <xf numFmtId="164" fontId="7" fillId="6" borderId="12" xfId="42" applyFont="1" applyFill="1" applyBorder="1" applyAlignment="1" applyProtection="1">
      <alignment horizontal="right" vertical="center" wrapText="1"/>
      <protection/>
    </xf>
    <xf numFmtId="164" fontId="7" fillId="6" borderId="12" xfId="42" applyFont="1" applyFill="1" applyBorder="1" applyAlignment="1" applyProtection="1">
      <alignment horizontal="right" vertical="center"/>
      <protection/>
    </xf>
    <xf numFmtId="2" fontId="2" fillId="33" borderId="1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164" fontId="3" fillId="0" borderId="15" xfId="42" applyFont="1" applyFill="1" applyBorder="1" applyAlignment="1" applyProtection="1">
      <alignment vertical="center" wrapText="1"/>
      <protection/>
    </xf>
    <xf numFmtId="164" fontId="3" fillId="0" borderId="15" xfId="42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4" fontId="2" fillId="34" borderId="16" xfId="0" applyNumberFormat="1" applyFont="1" applyFill="1" applyBorder="1" applyAlignment="1">
      <alignment vertical="center" wrapText="1"/>
    </xf>
    <xf numFmtId="164" fontId="0" fillId="34" borderId="16" xfId="42" applyFill="1" applyBorder="1" applyAlignment="1" applyProtection="1">
      <alignment vertical="center" wrapText="1"/>
      <protection/>
    </xf>
    <xf numFmtId="164" fontId="3" fillId="34" borderId="16" xfId="42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Normal="85" zoomScaleSheetLayoutView="100" zoomScalePageLayoutView="0" workbookViewId="0" topLeftCell="A55">
      <selection activeCell="G72" sqref="G72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9.28125" style="1" customWidth="1"/>
    <col min="4" max="4" width="18.28125" style="1" customWidth="1"/>
    <col min="5" max="5" width="19.7109375" style="1" customWidth="1"/>
    <col min="6" max="6" width="17.421875" style="1" customWidth="1"/>
    <col min="7" max="7" width="14.8515625" style="1" customWidth="1"/>
    <col min="8" max="8" width="18.00390625" style="0" customWidth="1"/>
    <col min="9" max="9" width="14.57421875" style="0" customWidth="1"/>
    <col min="10" max="10" width="16.00390625" style="0" customWidth="1"/>
  </cols>
  <sheetData>
    <row r="1" spans="1:9" ht="16.5" customHeight="1">
      <c r="A1" s="6"/>
      <c r="B1" s="6"/>
      <c r="C1" s="6"/>
      <c r="D1" s="6"/>
      <c r="E1" s="6"/>
      <c r="F1" s="7"/>
      <c r="G1" s="107" t="s">
        <v>0</v>
      </c>
      <c r="H1" s="107"/>
      <c r="I1" s="107"/>
    </row>
    <row r="2" spans="1:9" ht="16.5" customHeight="1">
      <c r="A2" s="6"/>
      <c r="B2" s="6"/>
      <c r="C2" s="6"/>
      <c r="D2" s="6"/>
      <c r="E2" s="6"/>
      <c r="F2" s="8"/>
      <c r="G2" s="108" t="s">
        <v>1</v>
      </c>
      <c r="H2" s="108"/>
      <c r="I2" s="108"/>
    </row>
    <row r="3" spans="1:9" ht="16.5" customHeight="1">
      <c r="A3" s="6"/>
      <c r="B3" s="6"/>
      <c r="C3" s="6"/>
      <c r="D3" s="6"/>
      <c r="E3" s="6"/>
      <c r="F3" s="8"/>
      <c r="G3" s="108" t="s">
        <v>52</v>
      </c>
      <c r="H3" s="108"/>
      <c r="I3" s="108"/>
    </row>
    <row r="4" spans="1:9" ht="16.5" customHeight="1">
      <c r="A4" s="6"/>
      <c r="B4" s="6"/>
      <c r="C4" s="6"/>
      <c r="D4" s="6"/>
      <c r="E4" s="6"/>
      <c r="F4" s="7"/>
      <c r="G4" s="109" t="s">
        <v>63</v>
      </c>
      <c r="H4" s="109"/>
      <c r="I4" s="109"/>
    </row>
    <row r="5" spans="1:9" ht="16.5" customHeight="1">
      <c r="A5" s="6"/>
      <c r="B5" s="6"/>
      <c r="C5" s="6"/>
      <c r="D5" s="6"/>
      <c r="E5" s="6"/>
      <c r="F5" s="9"/>
      <c r="G5" s="108" t="s">
        <v>57</v>
      </c>
      <c r="H5" s="108"/>
      <c r="I5" s="108"/>
    </row>
    <row r="6" spans="1:9" ht="15">
      <c r="A6" s="6"/>
      <c r="B6" s="6"/>
      <c r="C6" s="6"/>
      <c r="D6" s="6"/>
      <c r="E6" s="6"/>
      <c r="F6" s="10"/>
      <c r="G6" s="10"/>
      <c r="H6" s="10"/>
      <c r="I6" s="11"/>
    </row>
    <row r="7" spans="1:9" ht="31.5" customHeight="1">
      <c r="A7" s="110" t="s">
        <v>53</v>
      </c>
      <c r="B7" s="110"/>
      <c r="C7" s="110"/>
      <c r="D7" s="110"/>
      <c r="E7" s="110"/>
      <c r="F7" s="110"/>
      <c r="G7" s="110"/>
      <c r="H7" s="110"/>
      <c r="I7" s="110"/>
    </row>
    <row r="8" spans="1:9" ht="14.25">
      <c r="A8" s="104"/>
      <c r="B8" s="104"/>
      <c r="C8" s="104"/>
      <c r="D8" s="104"/>
      <c r="E8" s="104"/>
      <c r="F8" s="104"/>
      <c r="G8" s="104"/>
      <c r="H8" s="104"/>
      <c r="I8" s="12"/>
    </row>
    <row r="9" spans="1:9" s="2" customFormat="1" ht="20.25" customHeight="1">
      <c r="A9" s="105" t="s">
        <v>2</v>
      </c>
      <c r="B9" s="105" t="s">
        <v>3</v>
      </c>
      <c r="C9" s="105" t="s">
        <v>4</v>
      </c>
      <c r="D9" s="105" t="s">
        <v>5</v>
      </c>
      <c r="E9" s="105" t="s">
        <v>6</v>
      </c>
      <c r="F9" s="14" t="s">
        <v>7</v>
      </c>
      <c r="G9" s="105" t="s">
        <v>8</v>
      </c>
      <c r="H9" s="106" t="s">
        <v>49</v>
      </c>
      <c r="I9" s="102" t="s">
        <v>9</v>
      </c>
    </row>
    <row r="10" spans="1:9" s="2" customFormat="1" ht="142.5" customHeight="1">
      <c r="A10" s="105"/>
      <c r="B10" s="105"/>
      <c r="C10" s="105"/>
      <c r="D10" s="105"/>
      <c r="E10" s="105"/>
      <c r="F10" s="13" t="s">
        <v>10</v>
      </c>
      <c r="G10" s="105"/>
      <c r="H10" s="106"/>
      <c r="I10" s="102"/>
    </row>
    <row r="11" spans="1:9" s="2" customFormat="1" ht="45" customHeight="1">
      <c r="A11" s="15">
        <v>400</v>
      </c>
      <c r="B11" s="15" t="s">
        <v>11</v>
      </c>
      <c r="C11" s="16" t="s">
        <v>12</v>
      </c>
      <c r="D11" s="17">
        <f aca="true" t="shared" si="0" ref="D11:I11">SUM(D12)</f>
        <v>5000000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9">
        <f t="shared" si="0"/>
        <v>5000000</v>
      </c>
      <c r="I11" s="18">
        <f t="shared" si="0"/>
        <v>0</v>
      </c>
    </row>
    <row r="12" spans="1:10" s="2" customFormat="1" ht="30" customHeight="1">
      <c r="A12" s="20">
        <v>400</v>
      </c>
      <c r="B12" s="20">
        <v>40002</v>
      </c>
      <c r="C12" s="21" t="s">
        <v>13</v>
      </c>
      <c r="D12" s="22">
        <f>E12+G12+H12+I12</f>
        <v>5000000</v>
      </c>
      <c r="E12" s="23">
        <v>0</v>
      </c>
      <c r="F12" s="23">
        <v>0</v>
      </c>
      <c r="G12" s="23">
        <v>0</v>
      </c>
      <c r="H12" s="24">
        <f>5000000</f>
        <v>5000000</v>
      </c>
      <c r="I12" s="25">
        <v>0</v>
      </c>
      <c r="J12" s="59"/>
    </row>
    <row r="13" spans="1:9" s="2" customFormat="1" ht="30" customHeight="1">
      <c r="A13" s="15">
        <v>600</v>
      </c>
      <c r="B13" s="15" t="s">
        <v>11</v>
      </c>
      <c r="C13" s="16" t="s">
        <v>14</v>
      </c>
      <c r="D13" s="17">
        <f aca="true" t="shared" si="1" ref="D13:I13">SUM(D15:D18)</f>
        <v>148989212.68</v>
      </c>
      <c r="E13" s="17">
        <f t="shared" si="1"/>
        <v>148989212.68</v>
      </c>
      <c r="F13" s="17">
        <f t="shared" si="1"/>
        <v>131172728.93</v>
      </c>
      <c r="G13" s="40">
        <f t="shared" si="1"/>
        <v>0</v>
      </c>
      <c r="H13" s="40">
        <f t="shared" si="1"/>
        <v>0</v>
      </c>
      <c r="I13" s="40">
        <f t="shared" si="1"/>
        <v>0</v>
      </c>
    </row>
    <row r="14" spans="1:9" s="2" customFormat="1" ht="30" customHeight="1" hidden="1">
      <c r="A14" s="26">
        <v>600</v>
      </c>
      <c r="B14" s="26">
        <v>60004</v>
      </c>
      <c r="C14" s="27" t="s">
        <v>15</v>
      </c>
      <c r="D14" s="28">
        <f>E14+F14+G14+H14+I14</f>
        <v>0</v>
      </c>
      <c r="E14" s="23">
        <v>0</v>
      </c>
      <c r="F14" s="29">
        <v>0</v>
      </c>
      <c r="G14" s="23">
        <v>0</v>
      </c>
      <c r="H14" s="28">
        <f>2000000-2000000</f>
        <v>0</v>
      </c>
      <c r="I14" s="25">
        <v>0</v>
      </c>
    </row>
    <row r="15" spans="1:9" s="2" customFormat="1" ht="30" customHeight="1">
      <c r="A15" s="26">
        <v>600</v>
      </c>
      <c r="B15" s="26">
        <v>60004</v>
      </c>
      <c r="C15" s="27" t="s">
        <v>16</v>
      </c>
      <c r="D15" s="22">
        <f>E15+G15+H15+I15</f>
        <v>12906367</v>
      </c>
      <c r="E15" s="22">
        <f>3867+12902500</f>
        <v>12906367</v>
      </c>
      <c r="F15" s="29">
        <f>3867+12902500</f>
        <v>12906367</v>
      </c>
      <c r="G15" s="23">
        <v>0</v>
      </c>
      <c r="H15" s="23">
        <v>0</v>
      </c>
      <c r="I15" s="25">
        <v>0</v>
      </c>
    </row>
    <row r="16" spans="1:9" s="2" customFormat="1" ht="30" customHeight="1">
      <c r="A16" s="26">
        <v>600</v>
      </c>
      <c r="B16" s="26">
        <v>60015</v>
      </c>
      <c r="C16" s="27" t="s">
        <v>39</v>
      </c>
      <c r="D16" s="22">
        <f>E16+G16+H16+I16</f>
        <v>100330739.65</v>
      </c>
      <c r="E16" s="22">
        <f>87302753.8+10585135.34+13530+58609.5+14464.8+189211.7+160774+1800556.09+205704.42</f>
        <v>100330739.65</v>
      </c>
      <c r="F16" s="29">
        <f>6400000+55613817+8500000+14726769.5+10585135.34+160774</f>
        <v>95986495.84</v>
      </c>
      <c r="G16" s="23">
        <v>0</v>
      </c>
      <c r="H16" s="23">
        <v>0</v>
      </c>
      <c r="I16" s="25">
        <v>0</v>
      </c>
    </row>
    <row r="17" spans="1:9" s="2" customFormat="1" ht="30" customHeight="1">
      <c r="A17" s="20">
        <v>600</v>
      </c>
      <c r="B17" s="20">
        <v>60016</v>
      </c>
      <c r="C17" s="21" t="s">
        <v>17</v>
      </c>
      <c r="D17" s="22">
        <f>E17+G17+H17+I17</f>
        <v>35738576.03</v>
      </c>
      <c r="E17" s="22">
        <f>33420817.58+516246.09+17958+662456.25+323859+181899.92+11685+109594+260869.89+233190.3</f>
        <v>35738576.03</v>
      </c>
      <c r="F17" s="60">
        <f>5531620+8632000+6276141+1000000+323859+516246.09</f>
        <v>22279866.09</v>
      </c>
      <c r="G17" s="23">
        <v>0</v>
      </c>
      <c r="H17" s="23">
        <v>0</v>
      </c>
      <c r="I17" s="25">
        <v>0</v>
      </c>
    </row>
    <row r="18" spans="1:9" s="2" customFormat="1" ht="30" customHeight="1">
      <c r="A18" s="92">
        <v>600</v>
      </c>
      <c r="B18" s="92">
        <v>60017</v>
      </c>
      <c r="C18" s="93" t="s">
        <v>58</v>
      </c>
      <c r="D18" s="94">
        <f>E18+G18+H18+I18</f>
        <v>13530</v>
      </c>
      <c r="E18" s="94">
        <v>13530</v>
      </c>
      <c r="F18" s="95">
        <v>0</v>
      </c>
      <c r="G18" s="95">
        <v>0</v>
      </c>
      <c r="H18" s="95">
        <v>0</v>
      </c>
      <c r="I18" s="96">
        <v>0</v>
      </c>
    </row>
    <row r="19" spans="1:9" s="41" customFormat="1" ht="30" customHeight="1">
      <c r="A19" s="97">
        <v>700</v>
      </c>
      <c r="B19" s="97" t="s">
        <v>11</v>
      </c>
      <c r="C19" s="98" t="s">
        <v>19</v>
      </c>
      <c r="D19" s="99">
        <f aca="true" t="shared" si="2" ref="D19:I19">D20+D21+D22</f>
        <v>12031187.03</v>
      </c>
      <c r="E19" s="99">
        <f t="shared" si="2"/>
        <v>5031187.03</v>
      </c>
      <c r="F19" s="100">
        <f t="shared" si="2"/>
        <v>0</v>
      </c>
      <c r="G19" s="101">
        <f t="shared" si="2"/>
        <v>0</v>
      </c>
      <c r="H19" s="99">
        <f t="shared" si="2"/>
        <v>7000000</v>
      </c>
      <c r="I19" s="101">
        <f t="shared" si="2"/>
        <v>0</v>
      </c>
    </row>
    <row r="20" spans="1:9" s="2" customFormat="1" ht="30" customHeight="1">
      <c r="A20" s="48">
        <v>700</v>
      </c>
      <c r="B20" s="48">
        <v>70005</v>
      </c>
      <c r="C20" s="49" t="s">
        <v>20</v>
      </c>
      <c r="D20" s="50">
        <f>E20+F20+G20+H20+I20</f>
        <v>4196595.91</v>
      </c>
      <c r="E20" s="50">
        <f>3796595.91+400000</f>
        <v>4196595.91</v>
      </c>
      <c r="F20" s="51">
        <v>0</v>
      </c>
      <c r="G20" s="51">
        <v>0</v>
      </c>
      <c r="H20" s="52">
        <v>0</v>
      </c>
      <c r="I20" s="53">
        <v>0</v>
      </c>
    </row>
    <row r="21" spans="1:9" s="2" customFormat="1" ht="36.75" customHeight="1">
      <c r="A21" s="20">
        <v>700</v>
      </c>
      <c r="B21" s="20">
        <v>70021</v>
      </c>
      <c r="C21" s="21" t="s">
        <v>21</v>
      </c>
      <c r="D21" s="22">
        <f>E21+G21+H21+I21</f>
        <v>7000000</v>
      </c>
      <c r="E21" s="23">
        <v>0</v>
      </c>
      <c r="F21" s="23">
        <v>0</v>
      </c>
      <c r="G21" s="23">
        <v>0</v>
      </c>
      <c r="H21" s="68">
        <f>7000000</f>
        <v>7000000</v>
      </c>
      <c r="I21" s="25"/>
    </row>
    <row r="22" spans="1:9" s="2" customFormat="1" ht="30" customHeight="1">
      <c r="A22" s="42">
        <v>700</v>
      </c>
      <c r="B22" s="42">
        <v>70095</v>
      </c>
      <c r="C22" s="43" t="s">
        <v>18</v>
      </c>
      <c r="D22" s="44">
        <f>E22+G22+H22+I22</f>
        <v>834591.12</v>
      </c>
      <c r="E22" s="44">
        <f>490801+143790.12+200000</f>
        <v>834591.12</v>
      </c>
      <c r="F22" s="45">
        <v>0</v>
      </c>
      <c r="G22" s="45">
        <v>0</v>
      </c>
      <c r="H22" s="47">
        <v>0</v>
      </c>
      <c r="I22" s="46">
        <v>0</v>
      </c>
    </row>
    <row r="23" spans="1:9" s="2" customFormat="1" ht="34.5" customHeight="1">
      <c r="A23" s="15">
        <v>710</v>
      </c>
      <c r="B23" s="15" t="s">
        <v>11</v>
      </c>
      <c r="C23" s="16" t="s">
        <v>22</v>
      </c>
      <c r="D23" s="17">
        <f aca="true" t="shared" si="3" ref="D23:I23">D24+D25</f>
        <v>2305350.77</v>
      </c>
      <c r="E23" s="17">
        <f t="shared" si="3"/>
        <v>2305350.77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</row>
    <row r="24" spans="1:9" s="2" customFormat="1" ht="30" customHeight="1">
      <c r="A24" s="20">
        <v>710</v>
      </c>
      <c r="B24" s="20">
        <v>71035</v>
      </c>
      <c r="C24" s="21" t="s">
        <v>23</v>
      </c>
      <c r="D24" s="22">
        <f>E24+G24+H24+I24</f>
        <v>421404.09</v>
      </c>
      <c r="E24" s="22">
        <f>421404.09</f>
        <v>421404.09</v>
      </c>
      <c r="F24" s="23">
        <v>0</v>
      </c>
      <c r="G24" s="23">
        <v>0</v>
      </c>
      <c r="H24" s="23">
        <v>0</v>
      </c>
      <c r="I24" s="25">
        <v>0</v>
      </c>
    </row>
    <row r="25" spans="1:9" s="2" customFormat="1" ht="30" customHeight="1">
      <c r="A25" s="42">
        <v>710</v>
      </c>
      <c r="B25" s="42">
        <v>71095</v>
      </c>
      <c r="C25" s="43" t="s">
        <v>18</v>
      </c>
      <c r="D25" s="44">
        <f>E25+G25+H25+I25</f>
        <v>1883946.68</v>
      </c>
      <c r="E25" s="44">
        <f>1761146.68+122800</f>
        <v>1883946.68</v>
      </c>
      <c r="F25" s="45"/>
      <c r="G25" s="45"/>
      <c r="H25" s="45"/>
      <c r="I25" s="46"/>
    </row>
    <row r="26" spans="1:9" s="2" customFormat="1" ht="30" customHeight="1">
      <c r="A26" s="78">
        <v>720</v>
      </c>
      <c r="B26" s="78" t="s">
        <v>11</v>
      </c>
      <c r="C26" s="79" t="s">
        <v>59</v>
      </c>
      <c r="D26" s="80">
        <f aca="true" t="shared" si="4" ref="D26:I26">SUM(D27:D27)</f>
        <v>500000</v>
      </c>
      <c r="E26" s="80">
        <f t="shared" si="4"/>
        <v>500000</v>
      </c>
      <c r="F26" s="81">
        <f t="shared" si="4"/>
        <v>0</v>
      </c>
      <c r="G26" s="81">
        <f t="shared" si="4"/>
        <v>0</v>
      </c>
      <c r="H26" s="81">
        <f t="shared" si="4"/>
        <v>0</v>
      </c>
      <c r="I26" s="82">
        <f t="shared" si="4"/>
        <v>0</v>
      </c>
    </row>
    <row r="27" spans="1:9" s="2" customFormat="1" ht="30" customHeight="1">
      <c r="A27" s="42">
        <v>720</v>
      </c>
      <c r="B27" s="42">
        <v>72095</v>
      </c>
      <c r="C27" s="43" t="s">
        <v>18</v>
      </c>
      <c r="D27" s="44">
        <f>E27+G27+H27+I27</f>
        <v>500000</v>
      </c>
      <c r="E27" s="44">
        <v>500000</v>
      </c>
      <c r="F27" s="45">
        <v>0</v>
      </c>
      <c r="G27" s="45">
        <v>0</v>
      </c>
      <c r="H27" s="45">
        <v>0</v>
      </c>
      <c r="I27" s="46">
        <v>0</v>
      </c>
    </row>
    <row r="28" spans="1:9" s="2" customFormat="1" ht="38.25" customHeight="1">
      <c r="A28" s="15">
        <v>750</v>
      </c>
      <c r="B28" s="15" t="s">
        <v>11</v>
      </c>
      <c r="C28" s="16" t="s">
        <v>24</v>
      </c>
      <c r="D28" s="17">
        <f>SUM(D29:D30)</f>
        <v>1354378.6</v>
      </c>
      <c r="E28" s="17">
        <f>SUM(E29:E30)</f>
        <v>1267440.6</v>
      </c>
      <c r="F28" s="30">
        <f>SUM(F30:F30)</f>
        <v>0</v>
      </c>
      <c r="G28" s="30">
        <f>SUM(G30:G30)</f>
        <v>0</v>
      </c>
      <c r="H28" s="30">
        <f>SUM(H30:H30)</f>
        <v>0</v>
      </c>
      <c r="I28" s="83">
        <f>I29+I30</f>
        <v>86938</v>
      </c>
    </row>
    <row r="29" spans="1:9" s="2" customFormat="1" ht="38.25" customHeight="1">
      <c r="A29" s="20">
        <v>750</v>
      </c>
      <c r="B29" s="20">
        <v>75001</v>
      </c>
      <c r="C29" s="21" t="s">
        <v>60</v>
      </c>
      <c r="D29" s="22">
        <f>E29+G29+H29+I29</f>
        <v>86938</v>
      </c>
      <c r="E29" s="24">
        <v>0</v>
      </c>
      <c r="F29" s="23">
        <v>0</v>
      </c>
      <c r="G29" s="23">
        <v>0</v>
      </c>
      <c r="H29" s="23">
        <v>0</v>
      </c>
      <c r="I29" s="24">
        <v>86938</v>
      </c>
    </row>
    <row r="30" spans="1:9" s="2" customFormat="1" ht="30" customHeight="1">
      <c r="A30" s="20">
        <v>750</v>
      </c>
      <c r="B30" s="20">
        <v>75023</v>
      </c>
      <c r="C30" s="21" t="s">
        <v>46</v>
      </c>
      <c r="D30" s="22">
        <f>E30+G30+H30+I30</f>
        <v>1267440.6</v>
      </c>
      <c r="E30" s="24">
        <f>1267440.6</f>
        <v>1267440.6</v>
      </c>
      <c r="F30" s="23">
        <v>0</v>
      </c>
      <c r="G30" s="23">
        <v>0</v>
      </c>
      <c r="H30" s="23">
        <v>0</v>
      </c>
      <c r="I30" s="23">
        <v>0</v>
      </c>
    </row>
    <row r="31" spans="1:9" s="2" customFormat="1" ht="37.5" customHeight="1">
      <c r="A31" s="15">
        <v>754</v>
      </c>
      <c r="B31" s="15" t="s">
        <v>11</v>
      </c>
      <c r="C31" s="16" t="s">
        <v>25</v>
      </c>
      <c r="D31" s="17">
        <f aca="true" t="shared" si="5" ref="D31:I31">D32+D33+D34</f>
        <v>2458055</v>
      </c>
      <c r="E31" s="17">
        <f t="shared" si="5"/>
        <v>1458055</v>
      </c>
      <c r="F31" s="17">
        <f t="shared" si="5"/>
        <v>296055</v>
      </c>
      <c r="G31" s="40">
        <f t="shared" si="5"/>
        <v>0</v>
      </c>
      <c r="H31" s="40">
        <f t="shared" si="5"/>
        <v>0</v>
      </c>
      <c r="I31" s="17">
        <f t="shared" si="5"/>
        <v>1000000</v>
      </c>
    </row>
    <row r="32" spans="1:9" s="2" customFormat="1" ht="37.5" customHeight="1">
      <c r="A32" s="20">
        <v>754</v>
      </c>
      <c r="B32" s="20">
        <v>75410</v>
      </c>
      <c r="C32" s="62" t="s">
        <v>40</v>
      </c>
      <c r="D32" s="63">
        <f>E32+G32+H32+I32</f>
        <v>1000000</v>
      </c>
      <c r="E32" s="76">
        <v>0</v>
      </c>
      <c r="F32" s="76">
        <v>0</v>
      </c>
      <c r="G32" s="77">
        <v>0</v>
      </c>
      <c r="H32" s="77">
        <v>0</v>
      </c>
      <c r="I32" s="64">
        <f>1000000</f>
        <v>1000000</v>
      </c>
    </row>
    <row r="33" spans="1:9" s="2" customFormat="1" ht="37.5" customHeight="1">
      <c r="A33" s="20">
        <v>754</v>
      </c>
      <c r="B33" s="20">
        <v>75411</v>
      </c>
      <c r="C33" s="21" t="s">
        <v>41</v>
      </c>
      <c r="D33" s="63">
        <f>E33+G33+H33+I33</f>
        <v>1162000</v>
      </c>
      <c r="E33" s="63">
        <f>1162000</f>
        <v>1162000</v>
      </c>
      <c r="F33" s="76">
        <v>0</v>
      </c>
      <c r="G33" s="77">
        <v>0</v>
      </c>
      <c r="H33" s="77">
        <v>0</v>
      </c>
      <c r="I33" s="77">
        <v>0</v>
      </c>
    </row>
    <row r="34" spans="1:9" s="2" customFormat="1" ht="30" customHeight="1">
      <c r="A34" s="20">
        <v>754</v>
      </c>
      <c r="B34" s="20">
        <v>75414</v>
      </c>
      <c r="C34" s="21" t="s">
        <v>47</v>
      </c>
      <c r="D34" s="22">
        <f>E34</f>
        <v>296055</v>
      </c>
      <c r="E34" s="61">
        <f>296055</f>
        <v>296055</v>
      </c>
      <c r="F34" s="60">
        <f>296055</f>
        <v>296055</v>
      </c>
      <c r="G34" s="71">
        <v>0</v>
      </c>
      <c r="H34" s="71">
        <v>0</v>
      </c>
      <c r="I34" s="72">
        <v>0</v>
      </c>
    </row>
    <row r="35" spans="1:9" s="2" customFormat="1" ht="30" customHeight="1">
      <c r="A35" s="15">
        <v>801</v>
      </c>
      <c r="B35" s="15" t="s">
        <v>11</v>
      </c>
      <c r="C35" s="16" t="s">
        <v>26</v>
      </c>
      <c r="D35" s="17">
        <f aca="true" t="shared" si="6" ref="D35:I35">SUM(D36:D40)</f>
        <v>18029444.95</v>
      </c>
      <c r="E35" s="17">
        <f t="shared" si="6"/>
        <v>18029444.95</v>
      </c>
      <c r="F35" s="17">
        <f t="shared" si="6"/>
        <v>6664919</v>
      </c>
      <c r="G35" s="40">
        <f t="shared" si="6"/>
        <v>0</v>
      </c>
      <c r="H35" s="40">
        <f t="shared" si="6"/>
        <v>0</v>
      </c>
      <c r="I35" s="40">
        <f t="shared" si="6"/>
        <v>0</v>
      </c>
    </row>
    <row r="36" spans="1:9" s="2" customFormat="1" ht="30" customHeight="1">
      <c r="A36" s="20">
        <v>801</v>
      </c>
      <c r="B36" s="20">
        <v>80101</v>
      </c>
      <c r="C36" s="21" t="s">
        <v>27</v>
      </c>
      <c r="D36" s="22">
        <f>E36+G36+H36+I36</f>
        <v>6059944</v>
      </c>
      <c r="E36" s="22">
        <f>6040387+19557</f>
        <v>6059944</v>
      </c>
      <c r="F36" s="60">
        <f>487000+1161212</f>
        <v>1648212</v>
      </c>
      <c r="G36" s="71">
        <v>0</v>
      </c>
      <c r="H36" s="71">
        <v>0</v>
      </c>
      <c r="I36" s="72">
        <v>0</v>
      </c>
    </row>
    <row r="37" spans="1:9" s="2" customFormat="1" ht="30" customHeight="1">
      <c r="A37" s="20">
        <v>801</v>
      </c>
      <c r="B37" s="20">
        <v>80104</v>
      </c>
      <c r="C37" s="21" t="s">
        <v>28</v>
      </c>
      <c r="D37" s="22">
        <f>E37+G37+H37+I37</f>
        <v>6189758.4</v>
      </c>
      <c r="E37" s="22">
        <f>5501789.42+687968.98</f>
        <v>6189758.4</v>
      </c>
      <c r="F37" s="69">
        <v>0</v>
      </c>
      <c r="G37" s="71">
        <v>0</v>
      </c>
      <c r="H37" s="71">
        <f>1800000-1800000</f>
        <v>0</v>
      </c>
      <c r="I37" s="72">
        <v>0</v>
      </c>
    </row>
    <row r="38" spans="1:9" s="2" customFormat="1" ht="30" customHeight="1">
      <c r="A38" s="20">
        <v>801</v>
      </c>
      <c r="B38" s="20">
        <v>80110</v>
      </c>
      <c r="C38" s="21" t="s">
        <v>50</v>
      </c>
      <c r="D38" s="22">
        <f>E38+G38+H38+I38</f>
        <v>1807707</v>
      </c>
      <c r="E38" s="22">
        <f>1807707</f>
        <v>1807707</v>
      </c>
      <c r="F38" s="24">
        <v>1107707</v>
      </c>
      <c r="G38" s="71">
        <v>0</v>
      </c>
      <c r="H38" s="71">
        <v>0</v>
      </c>
      <c r="I38" s="72">
        <v>0</v>
      </c>
    </row>
    <row r="39" spans="1:9" s="2" customFormat="1" ht="30" customHeight="1">
      <c r="A39" s="20">
        <v>801</v>
      </c>
      <c r="B39" s="20">
        <v>80130</v>
      </c>
      <c r="C39" s="21" t="s">
        <v>42</v>
      </c>
      <c r="D39" s="22">
        <f>E39+G39+H39+I39</f>
        <v>9000</v>
      </c>
      <c r="E39" s="22">
        <v>9000</v>
      </c>
      <c r="F39" s="24">
        <v>9000</v>
      </c>
      <c r="G39" s="71">
        <v>0</v>
      </c>
      <c r="H39" s="71">
        <v>0</v>
      </c>
      <c r="I39" s="72">
        <v>0</v>
      </c>
    </row>
    <row r="40" spans="1:9" s="2" customFormat="1" ht="30" customHeight="1">
      <c r="A40" s="20">
        <v>801</v>
      </c>
      <c r="B40" s="20">
        <v>80195</v>
      </c>
      <c r="C40" s="21" t="s">
        <v>18</v>
      </c>
      <c r="D40" s="22">
        <f>E40+G40+H40+I40</f>
        <v>3963035.55</v>
      </c>
      <c r="E40" s="22">
        <f>3963035.55</f>
        <v>3963035.55</v>
      </c>
      <c r="F40" s="24">
        <v>3900000</v>
      </c>
      <c r="G40" s="71">
        <v>0</v>
      </c>
      <c r="H40" s="71">
        <v>0</v>
      </c>
      <c r="I40" s="72">
        <v>0</v>
      </c>
    </row>
    <row r="41" spans="1:9" s="2" customFormat="1" ht="30" customHeight="1">
      <c r="A41" s="15">
        <v>851</v>
      </c>
      <c r="B41" s="15" t="s">
        <v>11</v>
      </c>
      <c r="C41" s="16" t="s">
        <v>29</v>
      </c>
      <c r="D41" s="17">
        <f aca="true" t="shared" si="7" ref="D41:I41">D43</f>
        <v>3092959.51</v>
      </c>
      <c r="E41" s="17">
        <f t="shared" si="7"/>
        <v>92959.51000000001</v>
      </c>
      <c r="F41" s="40">
        <f t="shared" si="7"/>
        <v>0</v>
      </c>
      <c r="G41" s="40">
        <f t="shared" si="7"/>
        <v>0</v>
      </c>
      <c r="H41" s="17">
        <f t="shared" si="7"/>
        <v>3000000</v>
      </c>
      <c r="I41" s="40">
        <f t="shared" si="7"/>
        <v>0</v>
      </c>
    </row>
    <row r="42" spans="1:9" s="2" customFormat="1" ht="30" customHeight="1" hidden="1">
      <c r="A42" s="32">
        <v>851</v>
      </c>
      <c r="B42" s="32">
        <v>85158</v>
      </c>
      <c r="C42" s="33" t="s">
        <v>30</v>
      </c>
      <c r="D42" s="34">
        <f>E42+G42+H42+I42</f>
        <v>0</v>
      </c>
      <c r="E42" s="24">
        <f>388116-388116</f>
        <v>0</v>
      </c>
      <c r="F42" s="35">
        <f>388116-388116</f>
        <v>0</v>
      </c>
      <c r="G42" s="36">
        <v>0</v>
      </c>
      <c r="H42" s="36">
        <v>0</v>
      </c>
      <c r="I42" s="37">
        <v>0</v>
      </c>
    </row>
    <row r="43" spans="1:9" s="2" customFormat="1" ht="30" customHeight="1">
      <c r="A43" s="32">
        <v>851</v>
      </c>
      <c r="B43" s="32">
        <v>85195</v>
      </c>
      <c r="C43" s="33" t="s">
        <v>18</v>
      </c>
      <c r="D43" s="34">
        <f>E43+G43+H43+I43</f>
        <v>3092959.51</v>
      </c>
      <c r="E43" s="35">
        <f>50000+42959.51</f>
        <v>92959.51000000001</v>
      </c>
      <c r="F43" s="36">
        <v>0</v>
      </c>
      <c r="G43" s="36">
        <v>0</v>
      </c>
      <c r="H43" s="65">
        <v>3000000</v>
      </c>
      <c r="I43" s="66">
        <v>0</v>
      </c>
    </row>
    <row r="44" spans="1:9" s="2" customFormat="1" ht="35.25" customHeight="1">
      <c r="A44" s="84">
        <v>853</v>
      </c>
      <c r="B44" s="84" t="s">
        <v>11</v>
      </c>
      <c r="C44" s="85" t="s">
        <v>61</v>
      </c>
      <c r="D44" s="86">
        <f>D45</f>
        <v>63500</v>
      </c>
      <c r="E44" s="87">
        <f>E45</f>
        <v>63500</v>
      </c>
      <c r="F44" s="88">
        <f>F46+F45</f>
        <v>0</v>
      </c>
      <c r="G44" s="88">
        <f>G46+G45</f>
        <v>0</v>
      </c>
      <c r="H44" s="89">
        <f>H46+H45</f>
        <v>0</v>
      </c>
      <c r="I44" s="90">
        <f>I46+I45</f>
        <v>0</v>
      </c>
    </row>
    <row r="45" spans="1:9" s="2" customFormat="1" ht="44.25" customHeight="1">
      <c r="A45" s="32">
        <v>854</v>
      </c>
      <c r="B45" s="32">
        <v>85324</v>
      </c>
      <c r="C45" s="33" t="s">
        <v>62</v>
      </c>
      <c r="D45" s="34">
        <f>E45+G45+H45+I45</f>
        <v>63500</v>
      </c>
      <c r="E45" s="35">
        <v>63500</v>
      </c>
      <c r="F45" s="36">
        <v>0</v>
      </c>
      <c r="G45" s="36">
        <v>0</v>
      </c>
      <c r="H45" s="65">
        <v>0</v>
      </c>
      <c r="I45" s="66">
        <v>0</v>
      </c>
    </row>
    <row r="46" spans="1:9" s="2" customFormat="1" ht="30" customHeight="1">
      <c r="A46" s="15">
        <v>854</v>
      </c>
      <c r="B46" s="15" t="s">
        <v>11</v>
      </c>
      <c r="C46" s="16" t="s">
        <v>43</v>
      </c>
      <c r="D46" s="17">
        <f aca="true" t="shared" si="8" ref="D46:I46">D47+D48</f>
        <v>1180000</v>
      </c>
      <c r="E46" s="17">
        <f t="shared" si="8"/>
        <v>1180000</v>
      </c>
      <c r="F46" s="75">
        <f t="shared" si="8"/>
        <v>0</v>
      </c>
      <c r="G46" s="75">
        <f t="shared" si="8"/>
        <v>0</v>
      </c>
      <c r="H46" s="75">
        <f t="shared" si="8"/>
        <v>0</v>
      </c>
      <c r="I46" s="75">
        <f t="shared" si="8"/>
        <v>0</v>
      </c>
    </row>
    <row r="47" spans="1:9" s="2" customFormat="1" ht="30" customHeight="1">
      <c r="A47" s="32">
        <v>854</v>
      </c>
      <c r="B47" s="32">
        <v>85407</v>
      </c>
      <c r="C47" s="33" t="s">
        <v>54</v>
      </c>
      <c r="D47" s="34">
        <f>E47+G47+H47+I47</f>
        <v>180000</v>
      </c>
      <c r="E47" s="24">
        <v>180000</v>
      </c>
      <c r="F47" s="73">
        <v>0</v>
      </c>
      <c r="G47" s="73">
        <v>0</v>
      </c>
      <c r="H47" s="71">
        <v>0</v>
      </c>
      <c r="I47" s="72">
        <v>0</v>
      </c>
    </row>
    <row r="48" spans="1:9" s="2" customFormat="1" ht="30" customHeight="1">
      <c r="A48" s="32">
        <v>854</v>
      </c>
      <c r="B48" s="32">
        <v>85410</v>
      </c>
      <c r="C48" s="33" t="s">
        <v>55</v>
      </c>
      <c r="D48" s="34">
        <f>E48+G48+H48+I48</f>
        <v>1000000</v>
      </c>
      <c r="E48" s="24">
        <v>1000000</v>
      </c>
      <c r="F48" s="73">
        <v>0</v>
      </c>
      <c r="G48" s="73">
        <v>0</v>
      </c>
      <c r="H48" s="71">
        <v>0</v>
      </c>
      <c r="I48" s="72">
        <v>0</v>
      </c>
    </row>
    <row r="49" spans="1:9" s="2" customFormat="1" ht="36" customHeight="1">
      <c r="A49" s="15">
        <v>900</v>
      </c>
      <c r="B49" s="15" t="s">
        <v>11</v>
      </c>
      <c r="C49" s="16" t="s">
        <v>31</v>
      </c>
      <c r="D49" s="17">
        <f aca="true" t="shared" si="9" ref="D49:I49">SUM(D50:D54)</f>
        <v>26781734.430000003</v>
      </c>
      <c r="E49" s="17">
        <f t="shared" si="9"/>
        <v>26581734.430000003</v>
      </c>
      <c r="F49" s="31">
        <f t="shared" si="9"/>
        <v>25078942.55</v>
      </c>
      <c r="G49" s="30">
        <f t="shared" si="9"/>
        <v>0</v>
      </c>
      <c r="H49" s="40">
        <f t="shared" si="9"/>
        <v>0</v>
      </c>
      <c r="I49" s="31">
        <f t="shared" si="9"/>
        <v>200000</v>
      </c>
    </row>
    <row r="50" spans="1:9" s="2" customFormat="1" ht="30" customHeight="1">
      <c r="A50" s="54">
        <v>900</v>
      </c>
      <c r="B50" s="54">
        <v>90001</v>
      </c>
      <c r="C50" s="55" t="s">
        <v>48</v>
      </c>
      <c r="D50" s="56">
        <f>E50+G50+H50+I50</f>
        <v>848625.2</v>
      </c>
      <c r="E50" s="56">
        <f>501625.2+250000+97000</f>
        <v>848625.2</v>
      </c>
      <c r="F50" s="57">
        <v>0</v>
      </c>
      <c r="G50" s="57">
        <v>0</v>
      </c>
      <c r="H50" s="57">
        <v>0</v>
      </c>
      <c r="I50" s="57">
        <v>0</v>
      </c>
    </row>
    <row r="51" spans="1:9" s="2" customFormat="1" ht="30" customHeight="1">
      <c r="A51" s="54">
        <v>900</v>
      </c>
      <c r="B51" s="54">
        <v>90005</v>
      </c>
      <c r="C51" s="55" t="s">
        <v>51</v>
      </c>
      <c r="D51" s="56">
        <f>E51+G51+H51+I51</f>
        <v>200000</v>
      </c>
      <c r="E51" s="74">
        <v>0</v>
      </c>
      <c r="F51" s="57">
        <v>0</v>
      </c>
      <c r="G51" s="57">
        <v>0</v>
      </c>
      <c r="H51" s="57">
        <v>0</v>
      </c>
      <c r="I51" s="58">
        <v>200000</v>
      </c>
    </row>
    <row r="52" spans="1:9" s="2" customFormat="1" ht="30" customHeight="1">
      <c r="A52" s="42">
        <v>900</v>
      </c>
      <c r="B52" s="42">
        <v>90015</v>
      </c>
      <c r="C52" s="43" t="s">
        <v>32</v>
      </c>
      <c r="D52" s="44">
        <f>E52+G52+H52+I52</f>
        <v>100000</v>
      </c>
      <c r="E52" s="44">
        <f>100000</f>
        <v>100000</v>
      </c>
      <c r="F52" s="45">
        <v>0</v>
      </c>
      <c r="G52" s="45">
        <v>0</v>
      </c>
      <c r="H52" s="45">
        <v>0</v>
      </c>
      <c r="I52" s="45">
        <v>0</v>
      </c>
    </row>
    <row r="53" spans="1:9" s="2" customFormat="1" ht="30" customHeight="1">
      <c r="A53" s="20">
        <v>900</v>
      </c>
      <c r="B53" s="20">
        <v>90078</v>
      </c>
      <c r="C53" s="21" t="s">
        <v>33</v>
      </c>
      <c r="D53" s="22">
        <f>E53+G53+H53+I53</f>
        <v>16268.8</v>
      </c>
      <c r="E53" s="22">
        <f>16268.8</f>
        <v>16268.8</v>
      </c>
      <c r="F53" s="23">
        <v>0</v>
      </c>
      <c r="G53" s="23">
        <v>0</v>
      </c>
      <c r="H53" s="23">
        <v>0</v>
      </c>
      <c r="I53" s="23">
        <v>0</v>
      </c>
    </row>
    <row r="54" spans="1:9" s="2" customFormat="1" ht="30" customHeight="1">
      <c r="A54" s="20">
        <v>900</v>
      </c>
      <c r="B54" s="20">
        <v>90095</v>
      </c>
      <c r="C54" s="21" t="s">
        <v>18</v>
      </c>
      <c r="D54" s="22">
        <f>E54+G54+H54+I54</f>
        <v>25616840.430000003</v>
      </c>
      <c r="E54" s="22">
        <f>6501045.6+19000000+17295.28+78942.55+19557</f>
        <v>25616840.430000003</v>
      </c>
      <c r="F54" s="60">
        <f>6000000+19000000+78942.55</f>
        <v>25078942.55</v>
      </c>
      <c r="G54" s="23">
        <v>0</v>
      </c>
      <c r="H54" s="69">
        <v>0</v>
      </c>
      <c r="I54" s="23">
        <v>0</v>
      </c>
    </row>
    <row r="55" spans="1:9" s="2" customFormat="1" ht="34.5" customHeight="1">
      <c r="A55" s="15">
        <v>921</v>
      </c>
      <c r="B55" s="15" t="s">
        <v>11</v>
      </c>
      <c r="C55" s="16" t="s">
        <v>34</v>
      </c>
      <c r="D55" s="17">
        <f aca="true" t="shared" si="10" ref="D55:I55">SUM(D56:D56)</f>
        <v>100000</v>
      </c>
      <c r="E55" s="17">
        <f t="shared" si="10"/>
        <v>100000</v>
      </c>
      <c r="F55" s="18">
        <f t="shared" si="10"/>
        <v>0</v>
      </c>
      <c r="G55" s="18">
        <f t="shared" si="10"/>
        <v>0</v>
      </c>
      <c r="H55" s="18">
        <f t="shared" si="10"/>
        <v>0</v>
      </c>
      <c r="I55" s="67">
        <f t="shared" si="10"/>
        <v>0</v>
      </c>
    </row>
    <row r="56" spans="1:9" s="2" customFormat="1" ht="31.5" customHeight="1">
      <c r="A56" s="20">
        <v>921</v>
      </c>
      <c r="B56" s="20">
        <v>92116</v>
      </c>
      <c r="C56" s="21" t="s">
        <v>44</v>
      </c>
      <c r="D56" s="22">
        <f>E56+G56+H56+I56</f>
        <v>100000</v>
      </c>
      <c r="E56" s="22">
        <f>100000</f>
        <v>100000</v>
      </c>
      <c r="F56" s="23">
        <v>0</v>
      </c>
      <c r="G56" s="23">
        <v>0</v>
      </c>
      <c r="H56" s="23">
        <v>0</v>
      </c>
      <c r="I56" s="70">
        <v>0</v>
      </c>
    </row>
    <row r="57" spans="1:9" s="2" customFormat="1" ht="60" customHeight="1">
      <c r="A57" s="15">
        <v>925</v>
      </c>
      <c r="B57" s="15" t="s">
        <v>11</v>
      </c>
      <c r="C57" s="16" t="s">
        <v>35</v>
      </c>
      <c r="D57" s="17">
        <f>SUM(D58)</f>
        <v>2889161.34</v>
      </c>
      <c r="E57" s="17">
        <f>SUM(E58)</f>
        <v>2889161.34</v>
      </c>
      <c r="F57" s="39">
        <f>SUM(F58)</f>
        <v>0</v>
      </c>
      <c r="G57" s="18">
        <f>SUM(G58)</f>
        <v>0</v>
      </c>
      <c r="H57" s="18">
        <f>SUM(H58)</f>
        <v>0</v>
      </c>
      <c r="I57" s="18">
        <f>I58</f>
        <v>0</v>
      </c>
    </row>
    <row r="58" spans="1:9" s="2" customFormat="1" ht="36" customHeight="1">
      <c r="A58" s="20">
        <v>925</v>
      </c>
      <c r="B58" s="20">
        <v>92504</v>
      </c>
      <c r="C58" s="21" t="s">
        <v>36</v>
      </c>
      <c r="D58" s="22">
        <f>E58+G58+H58+I58</f>
        <v>2889161.34</v>
      </c>
      <c r="E58" s="22">
        <f>2874999.48+14161.86</f>
        <v>2889161.34</v>
      </c>
      <c r="F58" s="23">
        <v>0</v>
      </c>
      <c r="G58" s="23">
        <v>0</v>
      </c>
      <c r="H58" s="23">
        <v>0</v>
      </c>
      <c r="I58" s="23">
        <v>0</v>
      </c>
    </row>
    <row r="59" spans="1:9" s="2" customFormat="1" ht="30" customHeight="1">
      <c r="A59" s="15">
        <v>926</v>
      </c>
      <c r="B59" s="15" t="s">
        <v>11</v>
      </c>
      <c r="C59" s="16" t="s">
        <v>37</v>
      </c>
      <c r="D59" s="17">
        <f>SUM(D60:D61)</f>
        <v>22227873.41</v>
      </c>
      <c r="E59" s="17">
        <f>SUM(E60:E61)</f>
        <v>5477873.41</v>
      </c>
      <c r="F59" s="39">
        <f>SUM(F60:F61)</f>
        <v>0</v>
      </c>
      <c r="G59" s="18">
        <f>SUM(G60:G61)</f>
        <v>0</v>
      </c>
      <c r="H59" s="19">
        <f>SUM(H60:H61)</f>
        <v>16750000</v>
      </c>
      <c r="I59" s="18">
        <f>I60+I61</f>
        <v>0</v>
      </c>
    </row>
    <row r="60" spans="1:9" s="2" customFormat="1" ht="30" customHeight="1">
      <c r="A60" s="20">
        <v>926</v>
      </c>
      <c r="B60" s="20">
        <v>92601</v>
      </c>
      <c r="C60" s="21" t="s">
        <v>38</v>
      </c>
      <c r="D60" s="22">
        <f>E60+G60+H60+I60</f>
        <v>11893320.5</v>
      </c>
      <c r="E60" s="22">
        <f>11770819.5-8500000+99500+23001</f>
        <v>3393320.5</v>
      </c>
      <c r="F60" s="69">
        <v>0</v>
      </c>
      <c r="G60" s="23">
        <v>0</v>
      </c>
      <c r="H60" s="24">
        <f>8500000</f>
        <v>8500000</v>
      </c>
      <c r="I60" s="25">
        <v>0</v>
      </c>
    </row>
    <row r="61" spans="1:9" s="2" customFormat="1" ht="30" customHeight="1">
      <c r="A61" s="20">
        <v>926</v>
      </c>
      <c r="B61" s="20">
        <v>92695</v>
      </c>
      <c r="C61" s="21" t="s">
        <v>18</v>
      </c>
      <c r="D61" s="22">
        <f>E61+G61+H61+I61</f>
        <v>10334552.91</v>
      </c>
      <c r="E61" s="22">
        <f>121642+116759+732000+200000+45000+102000+767151.91</f>
        <v>2084552.9100000001</v>
      </c>
      <c r="F61" s="23">
        <v>0</v>
      </c>
      <c r="G61" s="23">
        <v>0</v>
      </c>
      <c r="H61" s="24">
        <f>5750000+2500000</f>
        <v>8250000</v>
      </c>
      <c r="I61" s="25">
        <v>0</v>
      </c>
    </row>
    <row r="62" spans="1:10" s="2" customFormat="1" ht="30.75" customHeight="1">
      <c r="A62" s="103" t="s">
        <v>56</v>
      </c>
      <c r="B62" s="103"/>
      <c r="C62" s="103"/>
      <c r="D62" s="38">
        <f aca="true" t="shared" si="11" ref="D62:I62">D11+D13+D19+D23+D28+D31+D35+D41+D46+D49+D55+D57+D59+D44+D26</f>
        <v>247002857.72</v>
      </c>
      <c r="E62" s="38">
        <f t="shared" si="11"/>
        <v>213965919.72</v>
      </c>
      <c r="F62" s="38">
        <f t="shared" si="11"/>
        <v>163212645.48000002</v>
      </c>
      <c r="G62" s="91">
        <f t="shared" si="11"/>
        <v>0</v>
      </c>
      <c r="H62" s="38">
        <f t="shared" si="11"/>
        <v>31750000</v>
      </c>
      <c r="I62" s="38">
        <f t="shared" si="11"/>
        <v>1286938</v>
      </c>
      <c r="J62" s="3"/>
    </row>
    <row r="63" ht="12.75">
      <c r="H63" s="1"/>
    </row>
    <row r="64" spans="1:8" ht="12.75">
      <c r="A64" s="4"/>
      <c r="H64" s="1"/>
    </row>
    <row r="65" ht="12.75">
      <c r="H65" s="5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spans="5:8" ht="12.75">
      <c r="E71" s="5"/>
      <c r="H71" s="1"/>
    </row>
    <row r="72" ht="12.75">
      <c r="H72" s="1"/>
    </row>
    <row r="73" ht="12.75">
      <c r="H73" s="1"/>
    </row>
    <row r="74" ht="12.75">
      <c r="H74" s="1"/>
    </row>
    <row r="75" spans="7:8" ht="12.75">
      <c r="G75" s="1" t="s">
        <v>45</v>
      </c>
      <c r="H75" s="1"/>
    </row>
  </sheetData>
  <sheetProtection selectLockedCells="1" selectUnlockedCells="1"/>
  <mergeCells count="16">
    <mergeCell ref="G1:I1"/>
    <mergeCell ref="G2:I2"/>
    <mergeCell ref="G3:I3"/>
    <mergeCell ref="G4:I4"/>
    <mergeCell ref="G5:I5"/>
    <mergeCell ref="A7:I7"/>
    <mergeCell ref="I9:I10"/>
    <mergeCell ref="A62:C62"/>
    <mergeCell ref="A8:H8"/>
    <mergeCell ref="A9:A10"/>
    <mergeCell ref="B9:B10"/>
    <mergeCell ref="C9:C10"/>
    <mergeCell ref="D9:D10"/>
    <mergeCell ref="E9:E10"/>
    <mergeCell ref="G9:G10"/>
    <mergeCell ref="H9:H10"/>
  </mergeCells>
  <printOptions/>
  <pageMargins left="0.7086614173228347" right="0.7086614173228347" top="0.984251968503937" bottom="0.6889763779527559" header="0.5118110236220472" footer="0.5118110236220472"/>
  <pageSetup horizontalDpi="600" verticalDpi="600" orientation="landscape" paperSize="9" scale="85" r:id="rId1"/>
  <rowBreaks count="4" manualBreakCount="4">
    <brk id="18" min="1" max="8" man="1"/>
    <brk id="30" min="1" max="8" man="1"/>
    <brk id="42" max="8" man="1"/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rutkowskaj</dc:creator>
  <cp:keywords/>
  <dc:description/>
  <cp:lastModifiedBy>Joanna Rutkowska-Cukras</cp:lastModifiedBy>
  <cp:lastPrinted>2017-01-03T10:12:17Z</cp:lastPrinted>
  <dcterms:created xsi:type="dcterms:W3CDTF">2015-02-13T08:25:25Z</dcterms:created>
  <dcterms:modified xsi:type="dcterms:W3CDTF">2017-01-09T10:36:39Z</dcterms:modified>
  <cp:category/>
  <cp:version/>
  <cp:contentType/>
  <cp:contentStatus/>
</cp:coreProperties>
</file>